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vipmortgage-my.sharepoint.com/personal/rtodd_vipmtginc_com/Documents/CapitalMarkets/TPO/TPO2.0/TPO-Calculators/"/>
    </mc:Choice>
  </mc:AlternateContent>
  <xr:revisionPtr revIDLastSave="62" documentId="8_{2FDD8DBC-06AE-4E89-9C06-DC2AA3817CD0}" xr6:coauthVersionLast="47" xr6:coauthVersionMax="47" xr10:uidLastSave="{6040EF96-DCFA-46F7-ADB9-DD79DC7F478B}"/>
  <workbookProtection workbookAlgorithmName="SHA-512" workbookHashValue="vHhmowABh6oQfbWCN0VobR9WIcA8FAD4zTQcGixF+WR+R288HNYjHJk4+wLstHP4DPxmgWR4HCYbTbkIzS7NJg==" workbookSaltValue="nUb/e19Phuoh7v+KJzbYXg==" workbookSpinCount="100000" lockStructure="1"/>
  <bookViews>
    <workbookView xWindow="30825" yWindow="2340" windowWidth="43590" windowHeight="22635" xr2:uid="{C02ED3AC-6A7C-4113-AEBD-0420C52C4A59}"/>
  </bookViews>
  <sheets>
    <sheet name="TempBuydown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5" i="1"/>
  <c r="D21" i="1"/>
  <c r="H21" i="1" s="1"/>
  <c r="D19" i="1"/>
  <c r="H19" i="1" s="1"/>
  <c r="D17" i="1"/>
  <c r="H17" i="1" s="1"/>
  <c r="D15" i="1"/>
  <c r="H15" i="1" s="1"/>
  <c r="C21" i="1"/>
  <c r="E21" i="1" s="1"/>
  <c r="C19" i="1"/>
  <c r="E19" i="1" s="1"/>
  <c r="C17" i="1"/>
  <c r="K15" i="1" l="1"/>
  <c r="N15" i="1" s="1"/>
  <c r="K17" i="1"/>
  <c r="N17" i="1" s="1"/>
  <c r="K19" i="1"/>
  <c r="N19" i="1" s="1"/>
  <c r="K21" i="1"/>
  <c r="N21" i="1" s="1"/>
  <c r="E25" i="1" l="1" a="1"/>
  <c r="E25" i="1" s="1"/>
  <c r="J25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<sst xmlns="http://schemas.openxmlformats.org/spreadsheetml/2006/main" count="16" uniqueCount="16">
  <si>
    <t>3-2-1, 2-1, 1-1, 1-0 Options Available</t>
  </si>
  <si>
    <t>Temporary Buy-Down 
Calculator</t>
  </si>
  <si>
    <t>Buy-Down Type</t>
  </si>
  <si>
    <t>3-2-1</t>
  </si>
  <si>
    <t>Loan Term</t>
  </si>
  <si>
    <t>Total Loan Amount</t>
  </si>
  <si>
    <t>Interest Rate (%)</t>
  </si>
  <si>
    <t>Year(s)</t>
  </si>
  <si>
    <t>Interest
Rate</t>
  </si>
  <si>
    <t>Total Monthly Payment (Escrow + Borrower)</t>
  </si>
  <si>
    <t>Borrower 
Annual Savings</t>
  </si>
  <si>
    <t>Borrower Monthly 
Payment Savings</t>
  </si>
  <si>
    <t>Borrower Monthly 
Payment with Buy-Down</t>
  </si>
  <si>
    <t>Total Borrower Savings</t>
  </si>
  <si>
    <t>Buy-Down Cost (bps)</t>
  </si>
  <si>
    <t>30-year fixed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</si>
</sst>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00"/>
    <numFmt numFmtId="166" formatCode="0.000%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0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3.5"/>
      <color theme="0"/>
      <name val="Arial"/>
      <family val="2"/>
    </font>
    <font>
      <b/>
      <sz val="16"/>
      <color theme="0"/>
      <name val="Aptos Narrow"/>
      <family val="2"/>
      <scheme val="minor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sz val="1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 style="thick">
        <color theme="3"/>
      </bottom>
      <diagonal/>
    </border>
    <border>
      <left style="medium">
        <color theme="5" tint="0.79998168889431442"/>
      </left>
      <right/>
      <top style="medium">
        <color theme="5" tint="0.79998168889431442"/>
      </top>
      <bottom style="medium">
        <color theme="5" tint="0.79998168889431442"/>
      </bottom>
      <diagonal/>
    </border>
    <border>
      <left/>
      <right/>
      <top style="medium">
        <color theme="5" tint="0.79998168889431442"/>
      </top>
      <bottom style="medium">
        <color theme="5" tint="0.79998168889431442"/>
      </bottom>
      <diagonal/>
    </border>
    <border>
      <left/>
      <right style="medium">
        <color theme="5" tint="0.79998168889431442"/>
      </right>
      <top style="medium">
        <color theme="5" tint="0.79998168889431442"/>
      </top>
      <bottom style="medium">
        <color theme="5" tint="0.7999816888943144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3" borderId="0" xfId="0" applyFont="1" applyFill="1"/>
    <xf numFmtId="0" fontId="9" fillId="0" borderId="0" xfId="0" applyFont="1"/>
    <xf numFmtId="0" fontId="9" fillId="3" borderId="3" xfId="0" applyFont="1" applyFill="1" applyBorder="1" applyAlignment="1">
      <alignment horizontal="center" vertical="center"/>
    </xf>
    <xf numFmtId="0" fontId="9" fillId="3" borderId="3" xfId="0" applyFont="1" applyFill="1" applyBorder="1"/>
    <xf numFmtId="164" fontId="9" fillId="3" borderId="3" xfId="0" applyNumberFormat="1" applyFont="1" applyFill="1" applyBorder="1" applyAlignment="1">
      <alignment vertical="center"/>
    </xf>
    <xf numFmtId="164" fontId="10" fillId="3" borderId="3" xfId="0" applyNumberFormat="1" applyFont="1" applyFill="1" applyBorder="1" applyAlignment="1">
      <alignment vertical="center"/>
    </xf>
    <xf numFmtId="0" fontId="9" fillId="0" borderId="3" xfId="0" applyFont="1" applyBorder="1" applyAlignment="1" applyProtection="1">
      <alignment horizontal="center" vertical="center"/>
      <protection hidden="1"/>
    </xf>
    <xf numFmtId="166" fontId="9" fillId="0" borderId="3" xfId="0" applyNumberFormat="1" applyFont="1" applyBorder="1" applyAlignment="1" applyProtection="1">
      <alignment horizontal="center" vertical="center"/>
      <protection hidden="1"/>
    </xf>
    <xf numFmtId="166" fontId="9" fillId="3" borderId="3" xfId="0" applyNumberFormat="1" applyFont="1" applyFill="1" applyBorder="1" applyAlignment="1">
      <alignment horizontal="center" vertical="center"/>
    </xf>
    <xf numFmtId="166" fontId="9" fillId="0" borderId="3" xfId="1" applyNumberFormat="1" applyFont="1" applyBorder="1" applyAlignment="1" applyProtection="1">
      <alignment horizontal="center" vertical="center"/>
      <protection hidden="1"/>
    </xf>
    <xf numFmtId="0" fontId="8" fillId="3" borderId="0" xfId="0" applyFont="1" applyFill="1" applyAlignment="1">
      <alignment horizontal="center"/>
    </xf>
    <xf numFmtId="165" fontId="11" fillId="2" borderId="4" xfId="0" applyNumberFormat="1" applyFont="1" applyFill="1" applyBorder="1" applyAlignment="1" applyProtection="1">
      <alignment horizontal="center" vertical="center"/>
      <protection hidden="1"/>
    </xf>
    <xf numFmtId="165" fontId="11" fillId="2" borderId="5" xfId="0" applyNumberFormat="1" applyFont="1" applyFill="1" applyBorder="1" applyAlignment="1" applyProtection="1">
      <alignment horizontal="center" vertical="center"/>
      <protection hidden="1"/>
    </xf>
    <xf numFmtId="165" fontId="11" fillId="2" borderId="6" xfId="0" applyNumberFormat="1" applyFont="1" applyFill="1" applyBorder="1" applyAlignment="1" applyProtection="1">
      <alignment horizontal="center" vertical="center"/>
      <protection hidden="1"/>
    </xf>
    <xf numFmtId="164" fontId="11" fillId="2" borderId="4" xfId="0" applyNumberFormat="1" applyFont="1" applyFill="1" applyBorder="1" applyAlignment="1" applyProtection="1">
      <alignment horizontal="center" vertical="center"/>
      <protection hidden="1"/>
    </xf>
    <xf numFmtId="0" fontId="11" fillId="2" borderId="5" xfId="0" applyFont="1" applyFill="1" applyBorder="1" applyAlignment="1" applyProtection="1">
      <alignment horizontal="center" vertical="center"/>
      <protection hidden="1"/>
    </xf>
    <xf numFmtId="0" fontId="11" fillId="2" borderId="6" xfId="0" applyFont="1" applyFill="1" applyBorder="1" applyAlignment="1" applyProtection="1">
      <alignment horizontal="center" vertical="center"/>
      <protection hidden="1"/>
    </xf>
    <xf numFmtId="0" fontId="7" fillId="3" borderId="0" xfId="0" applyFont="1" applyFill="1" applyAlignment="1">
      <alignment horizontal="center" wrapText="1"/>
    </xf>
    <xf numFmtId="164" fontId="9" fillId="0" borderId="3" xfId="0" applyNumberFormat="1" applyFont="1" applyBorder="1" applyAlignment="1" applyProtection="1">
      <alignment horizontal="center" vertical="center"/>
      <protection hidden="1"/>
    </xf>
    <xf numFmtId="164" fontId="10" fillId="0" borderId="3" xfId="0" applyNumberFormat="1" applyFont="1" applyBorder="1" applyAlignment="1" applyProtection="1">
      <alignment horizontal="center" vertical="center"/>
      <protection hidden="1"/>
    </xf>
    <xf numFmtId="0" fontId="6" fillId="4" borderId="1" xfId="0" quotePrefix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49" fontId="6" fillId="4" borderId="1" xfId="0" quotePrefix="1" applyNumberFormat="1" applyFont="1" applyFill="1" applyBorder="1" applyAlignment="1" applyProtection="1">
      <alignment horizontal="center" vertical="center"/>
      <protection locked="0"/>
    </xf>
    <xf numFmtId="49" fontId="6" fillId="4" borderId="2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164" fontId="6" fillId="4" borderId="1" xfId="0" applyNumberFormat="1" applyFont="1" applyFill="1" applyBorder="1" applyAlignment="1" applyProtection="1">
      <alignment horizontal="center" vertical="center"/>
      <protection locked="0"/>
    </xf>
    <xf numFmtId="164" fontId="6" fillId="4" borderId="2" xfId="0" applyNumberFormat="1" applyFont="1" applyFill="1" applyBorder="1" applyAlignment="1" applyProtection="1">
      <alignment horizontal="center" vertical="center"/>
      <protection locked="0"/>
    </xf>
    <xf numFmtId="166" fontId="6" fillId="4" borderId="1" xfId="1" applyNumberFormat="1" applyFont="1" applyFill="1" applyBorder="1" applyAlignment="1" applyProtection="1">
      <alignment horizontal="center" vertical="center"/>
      <protection locked="0"/>
    </xf>
    <xf numFmtId="166" fontId="6" fillId="4" borderId="2" xfId="1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Relationship Id="rId14" Type="http://schemas.openxmlformats.org/officeDocument/2006/relationships/customXml" Target="../customXml/item4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VIP TPO New">
      <a:dk1>
        <a:sysClr val="windowText" lastClr="000000"/>
      </a:dk1>
      <a:lt1>
        <a:sysClr val="window" lastClr="FFFFFF"/>
      </a:lt1>
      <a:dk2>
        <a:srgbClr val="003366"/>
      </a:dk2>
      <a:lt2>
        <a:srgbClr val="EFFFF6"/>
      </a:lt2>
      <a:accent1>
        <a:srgbClr val="22577A"/>
      </a:accent1>
      <a:accent2>
        <a:srgbClr val="38A3A5"/>
      </a:accent2>
      <a:accent3>
        <a:srgbClr val="4B4B4B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22588-61F7-4820-A92D-FCC9033C06E7}">
  <sheetPr>
    <pageSetUpPr fitToPage="1"/>
  </sheetPr>
  <dimension ref="B3:P40"/>
  <sheetViews>
    <sheetView showGridLines="0" tabSelected="1" workbookViewId="0">
      <pane xSplit="1" topLeftCell="B1" activePane="topRight" state="frozen"/>
      <selection pane="topRight" activeCell="AC19" sqref="AC19"/>
    </sheetView>
  </sheetViews>
  <sheetFormatPr defaultRowHeight="15" x14ac:dyDescent="0.25"/>
  <cols>
    <col min="2" max="2" width="8.140625" customWidth="1"/>
    <col min="3" max="3" width="10.140625" style="13" customWidth="1"/>
    <col min="4" max="5" width="15.28515625" customWidth="1"/>
    <col min="6" max="6" width="2" customWidth="1"/>
    <col min="7" max="7" width="15.28515625" customWidth="1"/>
    <col min="8" max="8" width="15" customWidth="1"/>
    <col min="9" max="9" width="2" customWidth="1"/>
    <col min="10" max="11" width="15.28515625" customWidth="1"/>
    <col min="12" max="12" width="2" customWidth="1"/>
    <col min="13" max="15" width="15.28515625" customWidth="1"/>
    <col min="16" max="16" width="8.140625" customWidth="1"/>
    <col min="17" max="17" width="15.28515625" customWidth="1"/>
    <col min="21" max="21" width="18.85546875" customWidth="1"/>
  </cols>
  <sheetData>
    <row r="3" spans="2:16" ht="35.25" customHeight="1" x14ac:dyDescent="0.25">
      <c r="B3" s="5"/>
      <c r="C3" s="1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2:16" ht="35.25" customHeight="1" x14ac:dyDescent="0.25">
      <c r="B4" s="5"/>
      <c r="C4" s="12"/>
      <c r="D4" s="38" t="e" vm="1">
        <v>#VALUE!</v>
      </c>
      <c r="E4" s="38"/>
      <c r="F4" s="38"/>
      <c r="G4" s="38"/>
      <c r="H4" s="39" t="s">
        <v>1</v>
      </c>
      <c r="I4" s="39"/>
      <c r="J4" s="40"/>
      <c r="K4" s="40"/>
      <c r="L4" s="40"/>
      <c r="M4" s="40"/>
      <c r="N4" s="40"/>
      <c r="O4" s="10"/>
      <c r="P4" s="5"/>
    </row>
    <row r="5" spans="2:16" ht="35.25" customHeight="1" x14ac:dyDescent="0.25">
      <c r="B5" s="5"/>
      <c r="C5" s="12"/>
      <c r="D5" s="38"/>
      <c r="E5" s="38"/>
      <c r="F5" s="38"/>
      <c r="G5" s="38"/>
      <c r="H5" s="40"/>
      <c r="I5" s="40"/>
      <c r="J5" s="40"/>
      <c r="K5" s="40"/>
      <c r="L5" s="40"/>
      <c r="M5" s="40"/>
      <c r="N5" s="40"/>
      <c r="O5" s="10"/>
      <c r="P5" s="5"/>
    </row>
    <row r="6" spans="2:16" ht="35.25" customHeight="1" x14ac:dyDescent="0.25">
      <c r="B6" s="5"/>
      <c r="C6" s="12"/>
      <c r="D6" s="38"/>
      <c r="E6" s="38"/>
      <c r="F6" s="38"/>
      <c r="G6" s="38"/>
      <c r="H6" s="40"/>
      <c r="I6" s="40"/>
      <c r="J6" s="40"/>
      <c r="K6" s="40"/>
      <c r="L6" s="40"/>
      <c r="M6" s="40"/>
      <c r="N6" s="40"/>
      <c r="O6" s="10"/>
      <c r="P6" s="5"/>
    </row>
    <row r="7" spans="2:16" ht="38.25" customHeight="1" x14ac:dyDescent="0.25">
      <c r="B7" s="5"/>
      <c r="C7" s="12"/>
      <c r="D7" s="38"/>
      <c r="E7" s="38"/>
      <c r="F7" s="38"/>
      <c r="G7" s="38"/>
      <c r="H7" s="41" t="s">
        <v>0</v>
      </c>
      <c r="I7" s="41"/>
      <c r="J7" s="41"/>
      <c r="K7" s="41"/>
      <c r="L7" s="41"/>
      <c r="M7" s="41"/>
      <c r="N7" s="41"/>
      <c r="O7" s="3"/>
      <c r="P7" s="5"/>
    </row>
    <row r="8" spans="2:16" ht="17.25" customHeight="1" x14ac:dyDescent="0.25">
      <c r="B8" s="5"/>
      <c r="C8" s="1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5"/>
    </row>
    <row r="9" spans="2:16" ht="9" customHeight="1" x14ac:dyDescent="0.25">
      <c r="B9" s="5"/>
      <c r="C9" s="1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5"/>
      <c r="P9" s="5"/>
    </row>
    <row r="10" spans="2:16" ht="35.25" customHeight="1" thickBot="1" x14ac:dyDescent="0.3">
      <c r="B10" s="5"/>
      <c r="C10" s="12"/>
      <c r="D10" s="42" t="s">
        <v>5</v>
      </c>
      <c r="E10" s="42"/>
      <c r="F10" s="4"/>
      <c r="G10" s="42" t="s">
        <v>4</v>
      </c>
      <c r="H10" s="42"/>
      <c r="I10" s="4"/>
      <c r="J10" s="42" t="s">
        <v>6</v>
      </c>
      <c r="K10" s="42"/>
      <c r="L10" s="4"/>
      <c r="M10" s="42" t="s">
        <v>2</v>
      </c>
      <c r="N10" s="42"/>
      <c r="O10" s="4"/>
      <c r="P10" s="5"/>
    </row>
    <row r="11" spans="2:16" s="9" customFormat="1" ht="35.25" customHeight="1" thickBot="1" x14ac:dyDescent="0.3">
      <c r="B11" s="7"/>
      <c r="C11" s="8"/>
      <c r="D11" s="43">
        <v>0</v>
      </c>
      <c r="E11" s="44"/>
      <c r="F11" s="8"/>
      <c r="G11" s="34" t="s">
        <v>15</v>
      </c>
      <c r="H11" s="35"/>
      <c r="I11" s="8"/>
      <c r="J11" s="45">
        <v>7.0000000000000007E-2</v>
      </c>
      <c r="K11" s="46"/>
      <c r="L11" s="8"/>
      <c r="M11" s="36" t="s">
        <v>3</v>
      </c>
      <c r="N11" s="37"/>
      <c r="O11" s="11"/>
      <c r="P11" s="7"/>
    </row>
    <row r="12" spans="2:16" ht="28.5" customHeight="1" x14ac:dyDescent="0.25">
      <c r="B12" s="5"/>
      <c r="C12" s="12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5"/>
    </row>
    <row r="13" spans="2:16" ht="35.25" customHeight="1" x14ac:dyDescent="0.25">
      <c r="B13" s="5"/>
      <c r="C13" s="31" t="s">
        <v>7</v>
      </c>
      <c r="D13" s="31" t="s">
        <v>8</v>
      </c>
      <c r="E13" s="31" t="s">
        <v>9</v>
      </c>
      <c r="F13" s="31"/>
      <c r="G13" s="31"/>
      <c r="H13" s="31" t="s">
        <v>12</v>
      </c>
      <c r="I13" s="31"/>
      <c r="J13" s="31"/>
      <c r="K13" s="31" t="s">
        <v>11</v>
      </c>
      <c r="L13" s="31"/>
      <c r="M13" s="31"/>
      <c r="N13" s="31" t="s">
        <v>10</v>
      </c>
      <c r="O13" s="31"/>
      <c r="P13" s="5"/>
    </row>
    <row r="14" spans="2:16" ht="35.25" customHeight="1" thickBot="1" x14ac:dyDescent="0.3">
      <c r="B14" s="5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5"/>
    </row>
    <row r="15" spans="2:16" s="15" customFormat="1" ht="35.25" customHeight="1" thickTop="1" thickBot="1" x14ac:dyDescent="0.3">
      <c r="B15" s="14"/>
      <c r="C15" s="20">
        <v>1</v>
      </c>
      <c r="D15" s="21">
        <f>J11 -
  IF(M11="3-2-1",3%,
  IF(M11="2-1",2%,
  IF(M11="1-1",1%,
  IF(M11="1-0",1%,0))))</f>
        <v>4.0000000000000008E-2</v>
      </c>
      <c r="E15" s="32" t="str">
        <f>IF(OR(D11&lt;=0,J11="",""=G11),"",
   PMT(
      J11/12,
      VALUE(
         IFERROR(LEFT(G11, FIND("-", G11 &amp; "-") - 1),
                 LEFT(G11, FIND(" ", G11 &amp; " ") - 1)
         )
      )*12,
      -D11
   )
 + E11
)</f>
        <v/>
      </c>
      <c r="F15" s="32"/>
      <c r="G15" s="32"/>
      <c r="H15" s="33" t="str">
        <f>IF(OR(D11&lt;=0,D15="",""=G11),"",
   PMT(
      D15/12,
      VALUE(
         IFERROR(LEFT(G11, FIND("-", G11 &amp; "-") - 1),
                 LEFT(G11, FIND(" ", G11 &amp; " ") - 1)
         )
      )*12,
      -D11
   )
 + E11
)</f>
        <v/>
      </c>
      <c r="I15" s="33"/>
      <c r="J15" s="33"/>
      <c r="K15" s="33" t="str">
        <f>IFERROR(E15-H15,"")</f>
        <v/>
      </c>
      <c r="L15" s="33"/>
      <c r="M15" s="33"/>
      <c r="N15" s="33" t="str">
        <f>IFERROR(K15*12,"")</f>
        <v/>
      </c>
      <c r="O15" s="33"/>
      <c r="P15" s="14"/>
    </row>
    <row r="16" spans="2:16" s="15" customFormat="1" ht="7.5" customHeight="1" thickTop="1" thickBot="1" x14ac:dyDescent="0.3">
      <c r="B16" s="14"/>
      <c r="C16" s="16"/>
      <c r="D16" s="22"/>
      <c r="E16" s="18"/>
      <c r="F16" s="18"/>
      <c r="G16" s="18"/>
      <c r="H16" s="19"/>
      <c r="I16" s="19"/>
      <c r="J16" s="19"/>
      <c r="K16" s="19"/>
      <c r="L16" s="19"/>
      <c r="M16" s="19"/>
      <c r="N16" s="19"/>
      <c r="O16" s="19"/>
      <c r="P16" s="14"/>
    </row>
    <row r="17" spans="2:16" s="15" customFormat="1" ht="35.25" customHeight="1" thickTop="1" thickBot="1" x14ac:dyDescent="0.3">
      <c r="B17" s="14"/>
      <c r="C17" s="20" t="str">
        <f>IF(M11="","",
   IF(M11="1-0",
      "2-" &amp; VALUE(_xlfn.TEXTBEFORE(G11,"-")),
      "2"
   )
)</f>
        <v>2</v>
      </c>
      <c r="D17" s="21">
        <f>J11 -
  IF(M11="3-2-1",2%,
  IF(M11="2-1",1%,
  IF(M11="1-1",1%,
  IF(M11="1-0",0%,0%))))</f>
        <v>0.05</v>
      </c>
      <c r="E17" s="32" t="str">
        <f>IF(OR(D11&lt;=0,J11="",G11=""),"",
   PMT(
     J11/12,
     VALUE(IFERROR(LEFT(G11,FIND("-",G11&amp;"-")-1), LEFT(G11,FIND(" ",G11&amp;" ")-1)))*12,
     -D11
   ) + E11
)</f>
        <v/>
      </c>
      <c r="F17" s="32"/>
      <c r="G17" s="32"/>
      <c r="H17" s="33" t="str">
        <f>IF(OR(D11&lt;=0,D17="",G11=""),"",
   PMT(
     D17/12,
     VALUE(IFERROR(LEFT(G11,FIND("-",G11&amp;"-")-1), LEFT(G11,FIND(" ",G11&amp;" ")-1)))*12,
     -D11
   ) + E11
)</f>
        <v/>
      </c>
      <c r="I17" s="33"/>
      <c r="J17" s="33"/>
      <c r="K17" s="33" t="str">
        <f>IFERROR(E17-H17,"")</f>
        <v/>
      </c>
      <c r="L17" s="33"/>
      <c r="M17" s="33"/>
      <c r="N17" s="33" t="str">
        <f>IFERROR(K17*12,"")</f>
        <v/>
      </c>
      <c r="O17" s="33"/>
      <c r="P17" s="14"/>
    </row>
    <row r="18" spans="2:16" s="15" customFormat="1" ht="7.5" customHeight="1" thickTop="1" thickBot="1" x14ac:dyDescent="0.3">
      <c r="B18" s="14"/>
      <c r="C18" s="16"/>
      <c r="D18" s="22"/>
      <c r="E18" s="18"/>
      <c r="F18" s="18"/>
      <c r="G18" s="18"/>
      <c r="H18" s="19"/>
      <c r="I18" s="19"/>
      <c r="J18" s="19"/>
      <c r="K18" s="19"/>
      <c r="L18" s="19"/>
      <c r="M18" s="19"/>
      <c r="N18" s="19"/>
      <c r="O18" s="19"/>
      <c r="P18" s="14"/>
    </row>
    <row r="19" spans="2:16" s="15" customFormat="1" ht="35.25" customHeight="1" thickTop="1" thickBot="1" x14ac:dyDescent="0.3">
      <c r="B19" s="14"/>
      <c r="C19" s="20" t="str">
        <f>IF(M11="1-0","",
   IF(M11="3-2-1","3",
      IF(OR(M11="2-1",M11="1-1"),
         "3-" &amp; VALUE(
                 IFERROR(LEFT(G11, FIND("-", G11 &amp; "-") - 1),
                         LEFT(G11, FIND(" ", G11 &amp; " ") - 1)
                 )
               ),
      "")
   )
)</f>
        <v>3</v>
      </c>
      <c r="D19" s="23">
        <f>IF(M11="1-0","",
   J11 - IF(M11="3-2-1",1%,0%)
)</f>
        <v>6.0000000000000005E-2</v>
      </c>
      <c r="E19" s="32" t="str">
        <f>IF(C19="","",
   IF(OR(D11&lt;=0,J11="",G11=""),"",
      PMT(
         J11/12,
         VALUE(
            IFERROR(
               LEFT(G11, FIND("-", G11 &amp; "-") - 1),
               LEFT(G11, FIND(" ", G11 &amp; " ") - 1)
            )
         ) * 12,
         -D11
      ) + E11
   )
)</f>
        <v/>
      </c>
      <c r="F19" s="32"/>
      <c r="G19" s="32"/>
      <c r="H19" s="33" t="str">
        <f>IF(OR(M11="1-0",D11&lt;=0,D19="",G11=""),"",
   PMT(
     D19/12,
     VALUE(IFERROR(LEFT(G11,FIND("-",G11&amp;"-")-1), LEFT(G11,FIND(" ",G11&amp;" ")-1)))*12,
     -D11
   ) + E11
)</f>
        <v/>
      </c>
      <c r="I19" s="33"/>
      <c r="J19" s="33"/>
      <c r="K19" s="33" t="str">
        <f>IFERROR(E19-H19,"")</f>
        <v/>
      </c>
      <c r="L19" s="33"/>
      <c r="M19" s="33"/>
      <c r="N19" s="33" t="str">
        <f>IFERROR(K19*12,"")</f>
        <v/>
      </c>
      <c r="O19" s="33"/>
      <c r="P19" s="14"/>
    </row>
    <row r="20" spans="2:16" s="15" customFormat="1" ht="7.5" customHeight="1" thickTop="1" thickBot="1" x14ac:dyDescent="0.3">
      <c r="B20" s="14"/>
      <c r="C20" s="16"/>
      <c r="D20" s="22"/>
      <c r="E20" s="18"/>
      <c r="F20" s="18"/>
      <c r="G20" s="18"/>
      <c r="H20" s="19"/>
      <c r="I20" s="19"/>
      <c r="J20" s="19"/>
      <c r="K20" s="19"/>
      <c r="L20" s="19"/>
      <c r="M20" s="19"/>
      <c r="N20" s="19"/>
      <c r="O20" s="19"/>
      <c r="P20" s="14"/>
    </row>
    <row r="21" spans="2:16" s="15" customFormat="1" ht="35.25" customHeight="1" thickTop="1" thickBot="1" x14ac:dyDescent="0.3">
      <c r="B21" s="14"/>
      <c r="C21" s="20" t="str">
        <f>IF(M11="3-2-1",
   "4-" &amp; VALUE(
       IFERROR(
           LEFT(G11, FIND("-", G11 &amp; "-") - 1),
           LEFT(G11, FIND(" ", G11 &amp; " ") - 1)
       )
   ),
   ""
)</f>
        <v>4-30</v>
      </c>
      <c r="D21" s="23">
        <f>IF(M11="3-2-1", J11, "")</f>
        <v>7.0000000000000007E-2</v>
      </c>
      <c r="E21" s="32" t="str">
        <f>IF(C21="","",
   IF(OR(D11&lt;=0,J11="",G11=""),"",
      PMT(
         J11/12,
         VALUE(
            IFERROR(
               LEFT(G11, FIND("-", G11 &amp; "-") - 1),
               LEFT(G11, FIND(" ", G11 &amp; " ") - 1)
            )
         ) * 12,
         -D11
      ) + E11
   )
)</f>
        <v/>
      </c>
      <c r="F21" s="32"/>
      <c r="G21" s="32"/>
      <c r="H21" s="33" t="str">
        <f>IF(OR(M11&lt;&gt;"3-2-1",D11&lt;=0,D21="",G11=""),"",
   PMT(
     D21/12,
     VALUE(IFERROR(LEFT(G11,FIND("-",G11&amp;"-")-1), LEFT(G11,FIND(" ",G11&amp;" ")-1)))*12,
     -D11
   ) + E11
)</f>
        <v/>
      </c>
      <c r="I21" s="33"/>
      <c r="J21" s="33"/>
      <c r="K21" s="33" t="str">
        <f>IFERROR(E21-H21,"")</f>
        <v/>
      </c>
      <c r="L21" s="33"/>
      <c r="M21" s="33"/>
      <c r="N21" s="33" t="str">
        <f>IFERROR(K21*12,"")</f>
        <v/>
      </c>
      <c r="O21" s="33"/>
      <c r="P21" s="14"/>
    </row>
    <row r="22" spans="2:16" s="15" customFormat="1" ht="7.5" customHeight="1" thickTop="1" thickBot="1" x14ac:dyDescent="0.3">
      <c r="B22" s="14"/>
      <c r="C22" s="16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4"/>
    </row>
    <row r="23" spans="2:16" ht="13.5" customHeight="1" thickTop="1" x14ac:dyDescent="0.25">
      <c r="B23" s="5"/>
      <c r="C23" s="12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2:16" ht="35.25" customHeight="1" thickBot="1" x14ac:dyDescent="0.4">
      <c r="B24" s="5"/>
      <c r="C24" s="12"/>
      <c r="D24" s="5"/>
      <c r="E24" s="24" t="s">
        <v>13</v>
      </c>
      <c r="F24" s="24"/>
      <c r="G24" s="24"/>
      <c r="H24" s="24"/>
      <c r="I24" s="5"/>
      <c r="J24" s="24" t="s">
        <v>14</v>
      </c>
      <c r="K24" s="24"/>
      <c r="L24" s="24"/>
      <c r="M24" s="24"/>
      <c r="N24" s="5"/>
      <c r="O24" s="5"/>
      <c r="P24" s="5"/>
    </row>
    <row r="25" spans="2:16" ht="35.25" customHeight="1" thickBot="1" x14ac:dyDescent="0.3">
      <c r="B25" s="5"/>
      <c r="C25" s="12"/>
      <c r="D25" s="5"/>
      <c r="E25" s="28" cm="1">
        <f t="array" ref="E25">SUM(IF(ISNUMBER(N15:N21),N15:N21))</f>
        <v>0</v>
      </c>
      <c r="F25" s="29"/>
      <c r="G25" s="29"/>
      <c r="H25" s="30"/>
      <c r="I25" s="5"/>
      <c r="J25" s="25" t="str">
        <f>IFERROR(100*E25/D11,"")</f>
        <v/>
      </c>
      <c r="K25" s="26"/>
      <c r="L25" s="26"/>
      <c r="M25" s="27"/>
      <c r="N25" s="5"/>
      <c r="O25" s="5"/>
      <c r="P25" s="5"/>
    </row>
    <row r="26" spans="2:16" ht="35.25" customHeight="1" x14ac:dyDescent="0.25">
      <c r="B26" s="5"/>
      <c r="C26" s="1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2:16" ht="35.25" customHeight="1" x14ac:dyDescent="0.25"/>
    <row r="28" spans="2:16" ht="35.25" customHeight="1" x14ac:dyDescent="0.25"/>
    <row r="29" spans="2:16" ht="35.25" customHeight="1" x14ac:dyDescent="0.25"/>
    <row r="30" spans="2:16" ht="35.25" customHeight="1" x14ac:dyDescent="0.25"/>
    <row r="31" spans="2:16" ht="35.25" customHeight="1" x14ac:dyDescent="0.25"/>
    <row r="32" spans="2:16" ht="35.25" customHeight="1" x14ac:dyDescent="0.25"/>
    <row r="33" ht="35.25" customHeight="1" x14ac:dyDescent="0.25"/>
    <row r="34" ht="35.25" customHeight="1" x14ac:dyDescent="0.25"/>
    <row r="35" ht="35.25" customHeight="1" x14ac:dyDescent="0.25"/>
    <row r="36" ht="35.25" customHeight="1" x14ac:dyDescent="0.25"/>
    <row r="37" ht="35.25" customHeight="1" x14ac:dyDescent="0.25"/>
    <row r="38" ht="35.25" customHeight="1" x14ac:dyDescent="0.25"/>
    <row r="39" ht="35.25" customHeight="1" x14ac:dyDescent="0.25"/>
    <row r="40" ht="35.25" customHeight="1" x14ac:dyDescent="0.25"/>
  </sheetData>
  <sheetProtection algorithmName="SHA-512" hashValue="Q/QXfuwYGgwIkpPyuJVS5mbG64n+3/F7QG8Oho5F2iJSK0E4JEF4jEY+TgrtNmEYfbyCcJ8xSB29dJGEsgye8w==" saltValue="f29Ale9GmOYHm+7u942QEw==" spinCount="100000" sheet="1" objects="1" scenarios="1"/>
  <mergeCells count="37">
    <mergeCell ref="G11:H11"/>
    <mergeCell ref="M11:N11"/>
    <mergeCell ref="D4:G7"/>
    <mergeCell ref="H4:N6"/>
    <mergeCell ref="H7:N7"/>
    <mergeCell ref="D10:E10"/>
    <mergeCell ref="D11:E11"/>
    <mergeCell ref="G10:H10"/>
    <mergeCell ref="J10:K10"/>
    <mergeCell ref="J11:K11"/>
    <mergeCell ref="M10:N10"/>
    <mergeCell ref="N21:O21"/>
    <mergeCell ref="E15:G15"/>
    <mergeCell ref="H15:J15"/>
    <mergeCell ref="K15:M15"/>
    <mergeCell ref="N15:O15"/>
    <mergeCell ref="E17:G17"/>
    <mergeCell ref="H17:J17"/>
    <mergeCell ref="K17:M17"/>
    <mergeCell ref="N17:O17"/>
    <mergeCell ref="N13:O14"/>
    <mergeCell ref="E19:G19"/>
    <mergeCell ref="H19:J19"/>
    <mergeCell ref="K19:M19"/>
    <mergeCell ref="N19:O19"/>
    <mergeCell ref="J24:M24"/>
    <mergeCell ref="J25:M25"/>
    <mergeCell ref="E24:H24"/>
    <mergeCell ref="E25:H25"/>
    <mergeCell ref="C13:C14"/>
    <mergeCell ref="D13:D14"/>
    <mergeCell ref="E13:G14"/>
    <mergeCell ref="H13:J14"/>
    <mergeCell ref="K13:M14"/>
    <mergeCell ref="E21:G21"/>
    <mergeCell ref="H21:J21"/>
    <mergeCell ref="K21:M21"/>
  </mergeCells>
  <dataValidations count="2">
    <dataValidation type="list" allowBlank="1" showInputMessage="1" showErrorMessage="1" sqref="M11:O11" xr:uid="{DEC42BFC-7713-48AD-8C18-B1A49A31F774}">
      <formula1>"'3-2-1,'2-1,'1-1,'1-0"</formula1>
    </dataValidation>
    <dataValidation type="list" allowBlank="1" showInputMessage="1" showErrorMessage="1" sqref="G11:H11" xr:uid="{716584AE-03D2-41E1-A111-6310177088FD}">
      <formula1>"'30-year fixed, '25-year fixed, '20-year fixed, '15-year fixed, '10-year fixed"</formula1>
    </dataValidation>
  </dataValidations>
  <pageMargins left="0.7" right="0.7" top="0.75" bottom="0.75" header="0.3" footer="0.3"/>
  <pageSetup scale="68" orientation="landscape" r:id="rId1"/>
  <ignoredErrors>
    <ignoredError sqref="D15 C17:D17 C19:D19 C21:D21 H19 H21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DB1E6FEEDB4C4A91DAE1BE254674B5" ma:contentTypeVersion="129" ma:contentTypeDescription="Create a new document." ma:contentTypeScope="" ma:versionID="cfc58f6cfcdf2188d8b60bff67b3e273">
  <xsd:schema xmlns:xsd="http://www.w3.org/2001/XMLSchema" xmlns:xs="http://www.w3.org/2001/XMLSchema" xmlns:p="http://schemas.microsoft.com/office/2006/metadata/properties" xmlns:ns2="c0930d88-9b5a-4b80-98a7-0b9be3d89d0d" xmlns:ns3="f920f451-5930-4377-a40e-335507bb5883" targetNamespace="http://schemas.microsoft.com/office/2006/metadata/properties" ma:root="true" ma:fieldsID="91922e5419a080234eb3731a0230398b" ns2:_="" ns3:_="">
    <xsd:import namespace="c0930d88-9b5a-4b80-98a7-0b9be3d89d0d"/>
    <xsd:import namespace="f920f451-5930-4377-a40e-335507bb588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30d88-9b5a-4b80-98a7-0b9be3d89d0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451b5d9-5c8f-4a92-9b7c-5d2128409cf5}" ma:internalName="TaxCatchAll" ma:showField="CatchAllData" ma:web="c0930d88-9b5a-4b80-98a7-0b9be3d89d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0f451-5930-4377-a40e-335507bb5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b21a89c-c590-4375-a5ee-a6358ef5e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20f451-5930-4377-a40e-335507bb5883">
      <Terms xmlns="http://schemas.microsoft.com/office/infopath/2007/PartnerControls"/>
    </lcf76f155ced4ddcb4097134ff3c332f>
    <TaxCatchAll xmlns="c0930d88-9b5a-4b80-98a7-0b9be3d89d0d" xsi:nil="true"/>
    <_dlc_DocId xmlns="c0930d88-9b5a-4b80-98a7-0b9be3d89d0d">PJZYYVPMWVKT-918958877-217852</_dlc_DocId>
    <_dlc_DocIdUrl xmlns="c0930d88-9b5a-4b80-98a7-0b9be3d89d0d">
      <Url>https://vipmortgage.sharepoint.com/sites/Marketing/_layouts/15/DocIdRedir.aspx?ID=PJZYYVPMWVKT-918958877-217852</Url>
      <Description>PJZYYVPMWVKT-918958877-217852</Description>
    </_dlc_DocIdUrl>
  </documentManagement>
</p:properties>
</file>

<file path=customXml/itemProps1.xml><?xml version="1.0" encoding="utf-8"?>
<ds:datastoreItem xmlns:ds="http://schemas.openxmlformats.org/officeDocument/2006/customXml" ds:itemID="{00CCA9F8-3D3C-4671-A177-616D447BC664}"/>
</file>

<file path=customXml/itemProps2.xml><?xml version="1.0" encoding="utf-8"?>
<ds:datastoreItem xmlns:ds="http://schemas.openxmlformats.org/officeDocument/2006/customXml" ds:itemID="{BEC3C60E-6573-44F1-A4A8-3B961D6ADF93}"/>
</file>

<file path=customXml/itemProps3.xml><?xml version="1.0" encoding="utf-8"?>
<ds:datastoreItem xmlns:ds="http://schemas.openxmlformats.org/officeDocument/2006/customXml" ds:itemID="{D37DF2E5-E17E-4FD3-8CD8-89C4FDE617D6}"/>
</file>

<file path=customXml/itemProps4.xml><?xml version="1.0" encoding="utf-8"?>
<ds:datastoreItem xmlns:ds="http://schemas.openxmlformats.org/officeDocument/2006/customXml" ds:itemID="{475A4F7C-928B-48B3-8BF9-9A3DB0C59025}"/>
</file>

<file path=docMetadata/LabelInfo.xml><?xml version="1.0" encoding="utf-8"?>
<clbl:labelList xmlns:clbl="http://schemas.microsoft.com/office/2020/mipLabelMetadata">
  <clbl:label id="{382e998a-8dd9-430d-86ab-be0f41bd0816}" enabled="0" method="" siteId="{382e998a-8dd9-430d-86ab-be0f41bd08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TempBuydownCalculator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Todd</dc:creator>
  <cp:lastModifiedBy>Ryan Todd</cp:lastModifiedBy>
  <cp:lastPrinted>2025-10-25T20:53:14Z</cp:lastPrinted>
  <dcterms:created xsi:type="dcterms:W3CDTF">2025-10-25T17:34:07Z</dcterms:created>
  <dcterms:modified xsi:type="dcterms:W3CDTF">2025-11-09T02:37:41Z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0x0101002EDB1E6FEEDB4C4A91DAE1BE254674B5</vt:lpwstr>
  </property>
  <property fmtid="{D5CDD505-2E9C-101B-9397-08002B2CF9AE}" pid="3" name="_dlc_DocIdItemGuid">
    <vt:lpwstr>cb9c10a5-c81e-4c31-b83d-3da36ea2da41</vt:lpwstr>
  </property>
  <property fmtid="{D5CDD505-2E9C-101B-9397-08002B2CF9AE}" pid="4" name="MediaServiceImageTags">
    <vt:lpwstr/>
  </property>
</Properties>
</file>